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5440" windowHeight="14597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C30" i="1" l="1"/>
  <c r="F18" i="1"/>
  <c r="F19" i="1"/>
  <c r="F22" i="1" s="1"/>
  <c r="G18" i="1"/>
  <c r="C12" i="1"/>
  <c r="C15" i="1" s="1"/>
  <c r="C7" i="1"/>
  <c r="C10" i="1"/>
  <c r="J21" i="1" l="1"/>
  <c r="J24" i="1" s="1"/>
  <c r="N21" i="1"/>
  <c r="N24" i="1" s="1"/>
  <c r="R21" i="1"/>
  <c r="R24" i="1" s="1"/>
  <c r="V21" i="1"/>
  <c r="V24" i="1" s="1"/>
  <c r="F21" i="1"/>
  <c r="F24" i="1" s="1"/>
  <c r="G21" i="1"/>
  <c r="G24" i="1" s="1"/>
  <c r="K21" i="1"/>
  <c r="K24" i="1" s="1"/>
  <c r="O21" i="1"/>
  <c r="O24" i="1" s="1"/>
  <c r="S21" i="1"/>
  <c r="S24" i="1" s="1"/>
  <c r="W21" i="1"/>
  <c r="W24" i="1" s="1"/>
  <c r="L21" i="1"/>
  <c r="L24" i="1" s="1"/>
  <c r="P21" i="1"/>
  <c r="P24" i="1" s="1"/>
  <c r="T21" i="1"/>
  <c r="T24" i="1" s="1"/>
  <c r="X21" i="1"/>
  <c r="X24" i="1" s="1"/>
  <c r="H21" i="1"/>
  <c r="H24" i="1" s="1"/>
  <c r="Y21" i="1"/>
  <c r="Y24" i="1" s="1"/>
  <c r="I21" i="1"/>
  <c r="I24" i="1" s="1"/>
  <c r="M21" i="1"/>
  <c r="M24" i="1" s="1"/>
  <c r="Q21" i="1"/>
  <c r="Q24" i="1" s="1"/>
  <c r="U21" i="1"/>
  <c r="U24" i="1" s="1"/>
  <c r="E14" i="1"/>
  <c r="C13" i="1"/>
  <c r="C31" i="1" s="1"/>
  <c r="C32" i="1" s="1"/>
  <c r="H18" i="1"/>
  <c r="G19" i="1"/>
  <c r="G22" i="1" s="1"/>
  <c r="G20" i="1" l="1"/>
  <c r="G23" i="1" s="1"/>
  <c r="F20" i="1"/>
  <c r="F23" i="1" s="1"/>
  <c r="H19" i="1"/>
  <c r="H22" i="1" s="1"/>
  <c r="H20" i="1"/>
  <c r="H23" i="1" s="1"/>
  <c r="I18" i="1"/>
  <c r="J18" i="1" l="1"/>
  <c r="I20" i="1"/>
  <c r="I23" i="1" s="1"/>
  <c r="I19" i="1"/>
  <c r="I22" i="1" s="1"/>
  <c r="K18" i="1" l="1"/>
  <c r="J20" i="1"/>
  <c r="J23" i="1" s="1"/>
  <c r="J19" i="1"/>
  <c r="J22" i="1" s="1"/>
  <c r="L18" i="1" l="1"/>
  <c r="K20" i="1"/>
  <c r="K23" i="1" s="1"/>
  <c r="K19" i="1"/>
  <c r="K22" i="1" s="1"/>
  <c r="M18" i="1" l="1"/>
  <c r="L20" i="1"/>
  <c r="L23" i="1" s="1"/>
  <c r="L19" i="1"/>
  <c r="L22" i="1" s="1"/>
  <c r="N18" i="1" l="1"/>
  <c r="M20" i="1"/>
  <c r="M23" i="1" s="1"/>
  <c r="M19" i="1"/>
  <c r="M22" i="1" s="1"/>
  <c r="O18" i="1" l="1"/>
  <c r="N20" i="1"/>
  <c r="N23" i="1" s="1"/>
  <c r="N19" i="1"/>
  <c r="N22" i="1" s="1"/>
  <c r="P18" i="1" l="1"/>
  <c r="O20" i="1"/>
  <c r="O23" i="1" s="1"/>
  <c r="O19" i="1"/>
  <c r="O22" i="1" s="1"/>
  <c r="Q18" i="1" l="1"/>
  <c r="P19" i="1"/>
  <c r="P22" i="1" s="1"/>
  <c r="P20" i="1"/>
  <c r="P23" i="1" s="1"/>
  <c r="R18" i="1" l="1"/>
  <c r="Q20" i="1"/>
  <c r="Q23" i="1" s="1"/>
  <c r="Q19" i="1"/>
  <c r="Q22" i="1" s="1"/>
  <c r="S18" i="1" l="1"/>
  <c r="R19" i="1"/>
  <c r="R22" i="1" s="1"/>
  <c r="R20" i="1"/>
  <c r="R23" i="1" s="1"/>
  <c r="T18" i="1" l="1"/>
  <c r="S20" i="1"/>
  <c r="S23" i="1" s="1"/>
  <c r="S19" i="1"/>
  <c r="S22" i="1" s="1"/>
  <c r="U18" i="1" l="1"/>
  <c r="T20" i="1"/>
  <c r="T23" i="1" s="1"/>
  <c r="T19" i="1"/>
  <c r="T22" i="1" s="1"/>
  <c r="V18" i="1" l="1"/>
  <c r="U20" i="1"/>
  <c r="U23" i="1" s="1"/>
  <c r="U19" i="1"/>
  <c r="U22" i="1" s="1"/>
  <c r="W18" i="1" l="1"/>
  <c r="V19" i="1"/>
  <c r="V22" i="1" s="1"/>
  <c r="V20" i="1"/>
  <c r="V23" i="1" s="1"/>
  <c r="X18" i="1" l="1"/>
  <c r="W20" i="1"/>
  <c r="W23" i="1" s="1"/>
  <c r="W19" i="1"/>
  <c r="W22" i="1" s="1"/>
  <c r="Y18" i="1" l="1"/>
  <c r="X20" i="1"/>
  <c r="X23" i="1" s="1"/>
  <c r="X19" i="1"/>
  <c r="X22" i="1" s="1"/>
  <c r="Y20" i="1" l="1"/>
  <c r="Y23" i="1" s="1"/>
  <c r="C19" i="1" s="1"/>
  <c r="Y19" i="1"/>
  <c r="Y22" i="1" s="1"/>
  <c r="C18" i="1" s="1"/>
  <c r="C21" i="1" l="1"/>
  <c r="C22" i="1" s="1"/>
</calcChain>
</file>

<file path=xl/sharedStrings.xml><?xml version="1.0" encoding="utf-8"?>
<sst xmlns="http://schemas.openxmlformats.org/spreadsheetml/2006/main" count="42" uniqueCount="33">
  <si>
    <t>pNetz</t>
  </si>
  <si>
    <t>pNetzEinsp</t>
  </si>
  <si>
    <t>Inv</t>
  </si>
  <si>
    <t>xOPV</t>
  </si>
  <si>
    <t>xMPV</t>
  </si>
  <si>
    <t>xEinsp</t>
  </si>
  <si>
    <t>Eingenverbrauchsanteil</t>
  </si>
  <si>
    <t>Zeitraum</t>
  </si>
  <si>
    <t>Jahre</t>
  </si>
  <si>
    <t>€/kWh</t>
  </si>
  <si>
    <t>Kapazität</t>
  </si>
  <si>
    <t>kWpeak</t>
  </si>
  <si>
    <t>Stromerzeugung PV</t>
  </si>
  <si>
    <t>kWh/a</t>
  </si>
  <si>
    <t>COhnePV</t>
  </si>
  <si>
    <t>CMitPV</t>
  </si>
  <si>
    <t>€</t>
  </si>
  <si>
    <t>Kapitalwert Positiv?</t>
  </si>
  <si>
    <t>3%p.a. Preissteigerung</t>
  </si>
  <si>
    <t>Restwert dannach = 0</t>
  </si>
  <si>
    <t>Kapitalwertmethode für eine Haus PV-Anlage</t>
  </si>
  <si>
    <t>CEinsp</t>
  </si>
  <si>
    <t>KWcOhnePV</t>
  </si>
  <si>
    <t>KWcMitPV</t>
  </si>
  <si>
    <t>KWCEinsp</t>
  </si>
  <si>
    <t>Kalkulationszinssatz</t>
  </si>
  <si>
    <t>Annuitätsfaktor</t>
  </si>
  <si>
    <t>gr. CO2 pro KWh xNetz</t>
  </si>
  <si>
    <t>gr. CO2 pro KWh PV</t>
  </si>
  <si>
    <t>CO2OhnePV</t>
  </si>
  <si>
    <t>CO2MitPV</t>
  </si>
  <si>
    <t>tonnen CO2</t>
  </si>
  <si>
    <t>Konstant (aktueller Satz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</si>
</sst>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20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18">
    <xf numFmtId="0" fontId="0" fillId="0" borderId="0" xfId="0"/>
    <xf numFmtId="0" fontId="0" fillId="0" borderId="0" xfId="0" applyAlignment="1">
      <alignment horizontal="right"/>
    </xf>
    <xf numFmtId="2" fontId="2" fillId="3" borderId="1" xfId="2" applyNumberFormat="1"/>
    <xf numFmtId="0" fontId="2" fillId="3" borderId="1" xfId="2"/>
    <xf numFmtId="0" fontId="1" fillId="2" borderId="1" xfId="1"/>
    <xf numFmtId="1" fontId="2" fillId="3" borderId="1" xfId="2" applyNumberFormat="1"/>
    <xf numFmtId="0" fontId="0" fillId="0" borderId="0" xfId="0" applyFill="1" applyBorder="1" applyAlignment="1">
      <alignment horizontal="right"/>
    </xf>
    <xf numFmtId="0" fontId="3" fillId="0" borderId="0" xfId="0" applyFont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1" fontId="0" fillId="0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3">
    <cellStyle name="Berechnung" xfId="2" builtinId="22"/>
    <cellStyle name="Eingabe" xfId="1" builtinId="20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abSelected="1" workbookViewId="0">
      <selection activeCell="F29" sqref="F29"/>
    </sheetView>
  </sheetViews>
  <sheetFormatPr baseColWidth="10" defaultRowHeight="14.6" x14ac:dyDescent="0.4"/>
  <cols>
    <col min="2" max="2" width="22.53515625" customWidth="1"/>
    <col min="6" max="25" width="4.84375" customWidth="1"/>
  </cols>
  <sheetData>
    <row r="1" spans="1:5" ht="26.15" x14ac:dyDescent="0.7">
      <c r="A1" s="7" t="s">
        <v>20</v>
      </c>
    </row>
    <row r="4" spans="1:5" x14ac:dyDescent="0.4">
      <c r="B4" s="1" t="s">
        <v>0</v>
      </c>
      <c r="C4" s="4">
        <v>0.25</v>
      </c>
      <c r="D4" t="s">
        <v>9</v>
      </c>
      <c r="E4" t="s">
        <v>18</v>
      </c>
    </row>
    <row r="5" spans="1:5" x14ac:dyDescent="0.4">
      <c r="B5" s="1" t="s">
        <v>1</v>
      </c>
      <c r="C5" s="4">
        <v>0.1288</v>
      </c>
      <c r="D5" t="s">
        <v>9</v>
      </c>
      <c r="E5" t="s">
        <v>32</v>
      </c>
    </row>
    <row r="6" spans="1:5" x14ac:dyDescent="0.4">
      <c r="B6" s="1" t="s">
        <v>10</v>
      </c>
      <c r="C6" s="4">
        <v>5</v>
      </c>
      <c r="D6" t="s">
        <v>11</v>
      </c>
    </row>
    <row r="7" spans="1:5" x14ac:dyDescent="0.4">
      <c r="B7" s="1" t="s">
        <v>2</v>
      </c>
      <c r="C7" s="3">
        <f>C6*1750</f>
        <v>8750</v>
      </c>
    </row>
    <row r="8" spans="1:5" x14ac:dyDescent="0.4">
      <c r="B8" s="1" t="s">
        <v>25</v>
      </c>
      <c r="C8" s="4">
        <v>0.05</v>
      </c>
    </row>
    <row r="9" spans="1:5" x14ac:dyDescent="0.4">
      <c r="B9" s="1" t="s">
        <v>7</v>
      </c>
      <c r="C9" s="4">
        <v>20</v>
      </c>
      <c r="D9" t="s">
        <v>8</v>
      </c>
      <c r="E9" t="s">
        <v>19</v>
      </c>
    </row>
    <row r="10" spans="1:5" x14ac:dyDescent="0.4">
      <c r="B10" s="1" t="s">
        <v>26</v>
      </c>
      <c r="C10" s="2">
        <f>(((1+C8)^C9)*C8)/(((1+C8)^C9)-1)</f>
        <v>8.0242587190691314E-2</v>
      </c>
    </row>
    <row r="11" spans="1:5" x14ac:dyDescent="0.4">
      <c r="B11" s="1" t="s">
        <v>3</v>
      </c>
      <c r="C11" s="4">
        <v>3500</v>
      </c>
      <c r="D11" t="s">
        <v>13</v>
      </c>
    </row>
    <row r="12" spans="1:5" x14ac:dyDescent="0.4">
      <c r="B12" s="1" t="s">
        <v>12</v>
      </c>
      <c r="C12" s="3">
        <f>C6*750</f>
        <v>3750</v>
      </c>
      <c r="D12" t="s">
        <v>13</v>
      </c>
    </row>
    <row r="13" spans="1:5" x14ac:dyDescent="0.4">
      <c r="B13" s="1" t="s">
        <v>4</v>
      </c>
      <c r="C13" s="5">
        <f>C11-(C12*C14)</f>
        <v>2499.875</v>
      </c>
      <c r="D13" t="s">
        <v>13</v>
      </c>
    </row>
    <row r="14" spans="1:5" x14ac:dyDescent="0.4">
      <c r="B14" s="1" t="s">
        <v>6</v>
      </c>
      <c r="C14" s="4">
        <v>0.26669999999999999</v>
      </c>
      <c r="E14">
        <f>(C12-C15)/C12</f>
        <v>0.26669999999999988</v>
      </c>
    </row>
    <row r="15" spans="1:5" x14ac:dyDescent="0.4">
      <c r="B15" s="1" t="s">
        <v>5</v>
      </c>
      <c r="C15" s="5">
        <f>C12*(1-C14)</f>
        <v>2749.8750000000005</v>
      </c>
    </row>
    <row r="17" spans="2:25" x14ac:dyDescent="0.4">
      <c r="F17">
        <v>1</v>
      </c>
      <c r="G17">
        <v>2</v>
      </c>
      <c r="H17">
        <v>3</v>
      </c>
      <c r="I17">
        <v>4</v>
      </c>
      <c r="J17">
        <v>5</v>
      </c>
      <c r="K17">
        <v>6</v>
      </c>
      <c r="L17">
        <v>7</v>
      </c>
      <c r="M17">
        <v>8</v>
      </c>
      <c r="N17">
        <v>9</v>
      </c>
      <c r="O17">
        <v>10</v>
      </c>
      <c r="P17">
        <v>11</v>
      </c>
      <c r="Q17">
        <v>12</v>
      </c>
      <c r="R17">
        <v>13</v>
      </c>
      <c r="S17">
        <v>14</v>
      </c>
      <c r="T17">
        <v>15</v>
      </c>
      <c r="U17">
        <v>16</v>
      </c>
      <c r="V17">
        <v>17</v>
      </c>
      <c r="W17">
        <v>18</v>
      </c>
      <c r="X17">
        <v>19</v>
      </c>
      <c r="Y17">
        <v>20</v>
      </c>
    </row>
    <row r="18" spans="2:25" x14ac:dyDescent="0.4">
      <c r="B18" s="6" t="s">
        <v>14</v>
      </c>
      <c r="C18" s="3">
        <f>-SUM(F22:Y22)</f>
        <v>-14667.644875276934</v>
      </c>
      <c r="D18" t="s">
        <v>16</v>
      </c>
      <c r="E18" t="s">
        <v>0</v>
      </c>
      <c r="F18" s="3">
        <f>C4</f>
        <v>0.25</v>
      </c>
      <c r="G18" s="3">
        <f>F18*1.03</f>
        <v>0.25750000000000001</v>
      </c>
      <c r="H18" s="3">
        <f t="shared" ref="H18:Y18" si="0">G18*1.03</f>
        <v>0.26522499999999999</v>
      </c>
      <c r="I18" s="3">
        <f t="shared" si="0"/>
        <v>0.27318175</v>
      </c>
      <c r="J18" s="3">
        <f t="shared" si="0"/>
        <v>0.28137720250000003</v>
      </c>
      <c r="K18" s="3">
        <f t="shared" si="0"/>
        <v>0.28981851857500002</v>
      </c>
      <c r="L18" s="3">
        <f t="shared" si="0"/>
        <v>0.29851307413225003</v>
      </c>
      <c r="M18" s="3">
        <f t="shared" si="0"/>
        <v>0.30746846635621755</v>
      </c>
      <c r="N18" s="3">
        <f t="shared" si="0"/>
        <v>0.31669252034690409</v>
      </c>
      <c r="O18" s="3">
        <f t="shared" si="0"/>
        <v>0.32619329595731122</v>
      </c>
      <c r="P18" s="3">
        <f t="shared" si="0"/>
        <v>0.33597909483603056</v>
      </c>
      <c r="Q18" s="3">
        <f t="shared" si="0"/>
        <v>0.34605846768111148</v>
      </c>
      <c r="R18" s="3">
        <f t="shared" si="0"/>
        <v>0.35644022171154482</v>
      </c>
      <c r="S18" s="3">
        <f t="shared" si="0"/>
        <v>0.3671334283628912</v>
      </c>
      <c r="T18" s="3">
        <f t="shared" si="0"/>
        <v>0.37814743121377797</v>
      </c>
      <c r="U18" s="3">
        <f t="shared" si="0"/>
        <v>0.38949185415019133</v>
      </c>
      <c r="V18" s="3">
        <f t="shared" si="0"/>
        <v>0.4011766097746971</v>
      </c>
      <c r="W18" s="3">
        <f t="shared" si="0"/>
        <v>0.41321190806793801</v>
      </c>
      <c r="X18" s="3">
        <f t="shared" si="0"/>
        <v>0.42560826530997614</v>
      </c>
      <c r="Y18" s="3">
        <f t="shared" si="0"/>
        <v>0.43837651326927546</v>
      </c>
    </row>
    <row r="19" spans="2:25" x14ac:dyDescent="0.4">
      <c r="B19" s="6" t="s">
        <v>15</v>
      </c>
      <c r="C19" s="3">
        <f>-C7-SUM(F23:Y23)-SUM(F24:Y24)</f>
        <v>-14591.755377338346</v>
      </c>
      <c r="D19" t="s">
        <v>16</v>
      </c>
      <c r="E19" t="s">
        <v>14</v>
      </c>
      <c r="F19" s="3">
        <f>F18*$C11</f>
        <v>875</v>
      </c>
      <c r="G19" s="3">
        <f t="shared" ref="G19:Y19" si="1">G18*$C11</f>
        <v>901.25</v>
      </c>
      <c r="H19" s="3">
        <f t="shared" si="1"/>
        <v>928.28749999999991</v>
      </c>
      <c r="I19" s="3">
        <f t="shared" si="1"/>
        <v>956.13612499999999</v>
      </c>
      <c r="J19" s="3">
        <f t="shared" si="1"/>
        <v>984.82020875000012</v>
      </c>
      <c r="K19" s="3">
        <f t="shared" si="1"/>
        <v>1014.3648150125</v>
      </c>
      <c r="L19" s="3">
        <f t="shared" si="1"/>
        <v>1044.7957594628751</v>
      </c>
      <c r="M19" s="3">
        <f t="shared" si="1"/>
        <v>1076.1396322467615</v>
      </c>
      <c r="N19" s="3">
        <f t="shared" si="1"/>
        <v>1108.4238212141643</v>
      </c>
      <c r="O19" s="3">
        <f t="shared" si="1"/>
        <v>1141.6765358505893</v>
      </c>
      <c r="P19" s="3">
        <f t="shared" si="1"/>
        <v>1175.9268319261068</v>
      </c>
      <c r="Q19" s="3">
        <f t="shared" si="1"/>
        <v>1211.2046368838901</v>
      </c>
      <c r="R19" s="3">
        <f t="shared" si="1"/>
        <v>1247.5407759904069</v>
      </c>
      <c r="S19" s="3">
        <f t="shared" si="1"/>
        <v>1284.9669992701192</v>
      </c>
      <c r="T19" s="3">
        <f t="shared" si="1"/>
        <v>1323.5160092482229</v>
      </c>
      <c r="U19" s="3">
        <f t="shared" si="1"/>
        <v>1363.2214895256698</v>
      </c>
      <c r="V19" s="3">
        <f t="shared" si="1"/>
        <v>1404.1181342114398</v>
      </c>
      <c r="W19" s="3">
        <f t="shared" si="1"/>
        <v>1446.2416782377829</v>
      </c>
      <c r="X19" s="3">
        <f t="shared" si="1"/>
        <v>1489.6289285849166</v>
      </c>
      <c r="Y19" s="3">
        <f t="shared" si="1"/>
        <v>1534.3177964424642</v>
      </c>
    </row>
    <row r="20" spans="2:25" x14ac:dyDescent="0.4">
      <c r="E20" t="s">
        <v>15</v>
      </c>
      <c r="F20" s="3">
        <f>F18*$C13</f>
        <v>624.96875</v>
      </c>
      <c r="G20" s="3">
        <f t="shared" ref="G20:Y20" si="2">G18*$C13</f>
        <v>643.71781250000004</v>
      </c>
      <c r="H20" s="3">
        <f t="shared" si="2"/>
        <v>663.02934687499999</v>
      </c>
      <c r="I20" s="3">
        <f t="shared" si="2"/>
        <v>682.92022728125005</v>
      </c>
      <c r="J20" s="3">
        <f t="shared" si="2"/>
        <v>703.40783409968753</v>
      </c>
      <c r="K20" s="3">
        <f t="shared" si="2"/>
        <v>724.51006912267815</v>
      </c>
      <c r="L20" s="3">
        <f t="shared" si="2"/>
        <v>746.24537119635852</v>
      </c>
      <c r="M20" s="3">
        <f t="shared" si="2"/>
        <v>768.63273233224936</v>
      </c>
      <c r="N20" s="3">
        <f t="shared" si="2"/>
        <v>791.69171430221684</v>
      </c>
      <c r="O20" s="3">
        <f t="shared" si="2"/>
        <v>815.44246573128339</v>
      </c>
      <c r="P20" s="3">
        <f t="shared" si="2"/>
        <v>839.90573970322191</v>
      </c>
      <c r="Q20" s="3">
        <f t="shared" si="2"/>
        <v>865.10291189431859</v>
      </c>
      <c r="R20" s="3">
        <f t="shared" si="2"/>
        <v>891.05599925114814</v>
      </c>
      <c r="S20" s="3">
        <f t="shared" si="2"/>
        <v>917.78767922868269</v>
      </c>
      <c r="T20" s="3">
        <f t="shared" si="2"/>
        <v>945.32130960554321</v>
      </c>
      <c r="U20" s="3">
        <f t="shared" si="2"/>
        <v>973.68094889370957</v>
      </c>
      <c r="V20" s="3">
        <f t="shared" si="2"/>
        <v>1002.8913773605209</v>
      </c>
      <c r="W20" s="3">
        <f t="shared" si="2"/>
        <v>1032.9781186813366</v>
      </c>
      <c r="X20" s="3">
        <f t="shared" si="2"/>
        <v>1063.9674622417765</v>
      </c>
      <c r="Y20" s="3">
        <f t="shared" si="2"/>
        <v>1095.8864861090299</v>
      </c>
    </row>
    <row r="21" spans="2:25" x14ac:dyDescent="0.4">
      <c r="B21" t="s">
        <v>17</v>
      </c>
      <c r="C21" s="2">
        <f>C19-C18</f>
        <v>75.889497938587738</v>
      </c>
      <c r="D21" t="s">
        <v>16</v>
      </c>
      <c r="E21" t="s">
        <v>21</v>
      </c>
      <c r="F21" s="3">
        <f>-$C5*$C15</f>
        <v>-354.18390000000005</v>
      </c>
      <c r="G21" s="3">
        <f t="shared" ref="G21:Y21" si="3">-$C5*$C15</f>
        <v>-354.18390000000005</v>
      </c>
      <c r="H21" s="3">
        <f t="shared" si="3"/>
        <v>-354.18390000000005</v>
      </c>
      <c r="I21" s="3">
        <f t="shared" si="3"/>
        <v>-354.18390000000005</v>
      </c>
      <c r="J21" s="3">
        <f t="shared" si="3"/>
        <v>-354.18390000000005</v>
      </c>
      <c r="K21" s="3">
        <f t="shared" si="3"/>
        <v>-354.18390000000005</v>
      </c>
      <c r="L21" s="3">
        <f t="shared" si="3"/>
        <v>-354.18390000000005</v>
      </c>
      <c r="M21" s="3">
        <f t="shared" si="3"/>
        <v>-354.18390000000005</v>
      </c>
      <c r="N21" s="3">
        <f t="shared" si="3"/>
        <v>-354.18390000000005</v>
      </c>
      <c r="O21" s="3">
        <f t="shared" si="3"/>
        <v>-354.18390000000005</v>
      </c>
      <c r="P21" s="3">
        <f t="shared" si="3"/>
        <v>-354.18390000000005</v>
      </c>
      <c r="Q21" s="3">
        <f t="shared" si="3"/>
        <v>-354.18390000000005</v>
      </c>
      <c r="R21" s="3">
        <f t="shared" si="3"/>
        <v>-354.18390000000005</v>
      </c>
      <c r="S21" s="3">
        <f t="shared" si="3"/>
        <v>-354.18390000000005</v>
      </c>
      <c r="T21" s="3">
        <f t="shared" si="3"/>
        <v>-354.18390000000005</v>
      </c>
      <c r="U21" s="3">
        <f t="shared" si="3"/>
        <v>-354.18390000000005</v>
      </c>
      <c r="V21" s="3">
        <f t="shared" si="3"/>
        <v>-354.18390000000005</v>
      </c>
      <c r="W21" s="3">
        <f t="shared" si="3"/>
        <v>-354.18390000000005</v>
      </c>
      <c r="X21" s="3">
        <f t="shared" si="3"/>
        <v>-354.18390000000005</v>
      </c>
      <c r="Y21" s="3">
        <f t="shared" si="3"/>
        <v>-354.18390000000005</v>
      </c>
    </row>
    <row r="22" spans="2:25" x14ac:dyDescent="0.4">
      <c r="C22" s="3" t="str">
        <f>IF(C21&gt;0,"Ja","Nein")</f>
        <v>Ja</v>
      </c>
      <c r="E22" t="s">
        <v>22</v>
      </c>
      <c r="F22" s="3">
        <f>F19/(1+$C$8)^(F$17-1)</f>
        <v>875</v>
      </c>
      <c r="G22" s="3">
        <f t="shared" ref="G22:Y22" si="4">G19/(1+$C8)^(G17-1)</f>
        <v>858.33333333333326</v>
      </c>
      <c r="H22" s="3">
        <f t="shared" si="4"/>
        <v>841.98412698412687</v>
      </c>
      <c r="I22" s="3">
        <f t="shared" si="4"/>
        <v>825.94633408919117</v>
      </c>
      <c r="J22" s="3">
        <f t="shared" si="4"/>
        <v>810.21402296368296</v>
      </c>
      <c r="K22" s="3">
        <f t="shared" si="4"/>
        <v>794.78137490723168</v>
      </c>
      <c r="L22" s="3">
        <f t="shared" si="4"/>
        <v>779.64268205185601</v>
      </c>
      <c r="M22" s="3">
        <f t="shared" si="4"/>
        <v>764.79234525086815</v>
      </c>
      <c r="N22" s="3">
        <f t="shared" si="4"/>
        <v>750.22487200799458</v>
      </c>
      <c r="O22" s="3">
        <f t="shared" si="4"/>
        <v>735.93487444593757</v>
      </c>
      <c r="P22" s="3">
        <f t="shared" si="4"/>
        <v>721.91706731363388</v>
      </c>
      <c r="Q22" s="3">
        <f t="shared" si="4"/>
        <v>708.16626603146938</v>
      </c>
      <c r="R22" s="3">
        <f t="shared" si="4"/>
        <v>694.67738477372734</v>
      </c>
      <c r="S22" s="3">
        <f t="shared" si="4"/>
        <v>681.44543458756095</v>
      </c>
      <c r="T22" s="3">
        <f t="shared" si="4"/>
        <v>668.46552154779818</v>
      </c>
      <c r="U22" s="3">
        <f t="shared" si="4"/>
        <v>655.73284494688755</v>
      </c>
      <c r="V22" s="3">
        <f t="shared" si="4"/>
        <v>643.24269551932787</v>
      </c>
      <c r="W22" s="3">
        <f t="shared" si="4"/>
        <v>630.990453699912</v>
      </c>
      <c r="X22" s="3">
        <f t="shared" si="4"/>
        <v>618.97158791515187</v>
      </c>
      <c r="Y22" s="3">
        <f t="shared" si="4"/>
        <v>607.18165290724426</v>
      </c>
    </row>
    <row r="23" spans="2:25" x14ac:dyDescent="0.4">
      <c r="E23" t="s">
        <v>23</v>
      </c>
      <c r="F23" s="3">
        <f>F20/(1+$C$8)^(F$17-1)</f>
        <v>624.96875</v>
      </c>
      <c r="G23" s="3">
        <f>G20/(1+$C$8)^(G$17-1)</f>
        <v>613.0645833333333</v>
      </c>
      <c r="H23" s="3">
        <f t="shared" ref="H23:Y23" si="5">H20/(1+$C$8)^(H$17-1)</f>
        <v>601.38716269841268</v>
      </c>
      <c r="I23" s="3">
        <f t="shared" si="5"/>
        <v>589.93216912320486</v>
      </c>
      <c r="J23" s="3">
        <f t="shared" si="5"/>
        <v>578.69536590181053</v>
      </c>
      <c r="K23" s="3">
        <f t="shared" si="5"/>
        <v>567.67259702749027</v>
      </c>
      <c r="L23" s="3">
        <f t="shared" si="5"/>
        <v>556.85978565553808</v>
      </c>
      <c r="M23" s="3">
        <f t="shared" si="5"/>
        <v>546.25293259543264</v>
      </c>
      <c r="N23" s="3">
        <f t="shared" si="5"/>
        <v>535.84811483171006</v>
      </c>
      <c r="O23" s="3">
        <f t="shared" si="5"/>
        <v>525.64148407301093</v>
      </c>
      <c r="P23" s="3">
        <f t="shared" si="5"/>
        <v>515.62926532876304</v>
      </c>
      <c r="Q23" s="3">
        <f t="shared" si="5"/>
        <v>505.80775551297711</v>
      </c>
      <c r="R23" s="3">
        <f t="shared" si="5"/>
        <v>496.17332207463471</v>
      </c>
      <c r="S23" s="3">
        <f t="shared" si="5"/>
        <v>486.72240165416548</v>
      </c>
      <c r="T23" s="3">
        <f t="shared" si="5"/>
        <v>477.45149876551483</v>
      </c>
      <c r="U23" s="3">
        <f t="shared" si="5"/>
        <v>468.35718450331444</v>
      </c>
      <c r="V23" s="3">
        <f t="shared" si="5"/>
        <v>459.43609527467993</v>
      </c>
      <c r="W23" s="3">
        <f t="shared" si="5"/>
        <v>450.68493155516217</v>
      </c>
      <c r="X23" s="3">
        <f t="shared" si="5"/>
        <v>442.1004566683971</v>
      </c>
      <c r="Y23" s="3">
        <f t="shared" si="5"/>
        <v>433.67949558899909</v>
      </c>
    </row>
    <row r="24" spans="2:25" x14ac:dyDescent="0.4">
      <c r="E24" t="s">
        <v>24</v>
      </c>
      <c r="F24" s="3">
        <f>F21/(1+$C$8)^(F$17-1)</f>
        <v>-354.18390000000005</v>
      </c>
      <c r="G24" s="3">
        <f t="shared" ref="G24:Y24" si="6">G21/(1+$C$8)^(G$17-1)</f>
        <v>-337.31800000000004</v>
      </c>
      <c r="H24" s="3">
        <f t="shared" si="6"/>
        <v>-321.25523809523816</v>
      </c>
      <c r="I24" s="3">
        <f t="shared" si="6"/>
        <v>-305.95736961451246</v>
      </c>
      <c r="J24" s="3">
        <f t="shared" si="6"/>
        <v>-291.38797106144051</v>
      </c>
      <c r="K24" s="3">
        <f t="shared" si="6"/>
        <v>-277.51235339184808</v>
      </c>
      <c r="L24" s="3">
        <f t="shared" si="6"/>
        <v>-264.29747942080769</v>
      </c>
      <c r="M24" s="3">
        <f t="shared" si="6"/>
        <v>-251.71188516267395</v>
      </c>
      <c r="N24" s="3">
        <f t="shared" si="6"/>
        <v>-239.72560491683237</v>
      </c>
      <c r="O24" s="3">
        <f t="shared" si="6"/>
        <v>-228.31009992079271</v>
      </c>
      <c r="P24" s="3">
        <f t="shared" si="6"/>
        <v>-217.43819040075496</v>
      </c>
      <c r="Q24" s="3">
        <f t="shared" si="6"/>
        <v>-207.08399085786186</v>
      </c>
      <c r="R24" s="3">
        <f t="shared" si="6"/>
        <v>-197.22284843605894</v>
      </c>
      <c r="S24" s="3">
        <f t="shared" si="6"/>
        <v>-187.83128422481801</v>
      </c>
      <c r="T24" s="3">
        <f t="shared" si="6"/>
        <v>-178.88693735696958</v>
      </c>
      <c r="U24" s="3">
        <f t="shared" si="6"/>
        <v>-170.36851176854239</v>
      </c>
      <c r="V24" s="3">
        <f t="shared" si="6"/>
        <v>-162.25572549384992</v>
      </c>
      <c r="W24" s="3">
        <f t="shared" si="6"/>
        <v>-154.52926237509513</v>
      </c>
      <c r="X24" s="3">
        <f t="shared" si="6"/>
        <v>-147.1707260715192</v>
      </c>
      <c r="Y24" s="3">
        <f t="shared" si="6"/>
        <v>-140.1625962585897</v>
      </c>
    </row>
    <row r="27" spans="2:25" ht="15" thickBot="1" x14ac:dyDescent="0.45"/>
    <row r="28" spans="2:25" ht="15" thickTop="1" x14ac:dyDescent="0.4">
      <c r="B28" s="8" t="s">
        <v>27</v>
      </c>
      <c r="C28" s="9">
        <v>500</v>
      </c>
      <c r="D28" s="10"/>
    </row>
    <row r="29" spans="2:25" x14ac:dyDescent="0.4">
      <c r="B29" s="11" t="s">
        <v>28</v>
      </c>
      <c r="C29" s="12">
        <v>100</v>
      </c>
      <c r="D29" s="13"/>
    </row>
    <row r="30" spans="2:25" x14ac:dyDescent="0.4">
      <c r="B30" s="11" t="s">
        <v>29</v>
      </c>
      <c r="C30" s="12">
        <f>C11*20*C28/1000000</f>
        <v>35</v>
      </c>
      <c r="D30" s="13" t="s">
        <v>31</v>
      </c>
    </row>
    <row r="31" spans="2:25" x14ac:dyDescent="0.4">
      <c r="B31" s="11" t="s">
        <v>30</v>
      </c>
      <c r="C31" s="14">
        <f>(C13*20*C28/1000000)+((C12*C14)*20*C29/1000000)</f>
        <v>26.999000000000002</v>
      </c>
      <c r="D31" s="13" t="s">
        <v>31</v>
      </c>
    </row>
    <row r="32" spans="2:25" ht="15" thickBot="1" x14ac:dyDescent="0.45">
      <c r="B32" s="15"/>
      <c r="C32" s="16">
        <f>C31-(C15*(C28-C29)*20/1000000)</f>
        <v>5</v>
      </c>
      <c r="D32" s="17"/>
    </row>
    <row r="33" ht="15" thickTop="1" x14ac:dyDescent="0.4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Jochem</dc:creator>
  <cp:lastModifiedBy>Jochem, Patrick (IIP)</cp:lastModifiedBy>
  <dcterms:created xsi:type="dcterms:W3CDTF">2013-05-15T14:07:03Z</dcterms:created>
  <dcterms:modified xsi:type="dcterms:W3CDTF">2016-05-31T13:30:04Z</dcterms:modified>
</cp:coreProperties>
</file>